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eensGrant\Desktop\QGM\"/>
    </mc:Choice>
  </mc:AlternateContent>
  <xr:revisionPtr revIDLastSave="0" documentId="8_{CAA9BA47-8835-4A2F-B32A-BCEB9D338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-21 Budget - 18 months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290" localSheetId="0" hidden="1">'2020-21 Budget - 18 months'!$M$1</definedName>
    <definedName name="QB_COLUMN_59201" localSheetId="0" hidden="1">'2020-21 Budget - 18 months'!$G$2</definedName>
    <definedName name="QB_COLUMN_592010" localSheetId="0" hidden="1">'2020-21 Budget - 18 months'!$P$2</definedName>
    <definedName name="QB_COLUMN_592011" localSheetId="0" hidden="1">'2020-21 Budget - 18 months'!$Q$2</definedName>
    <definedName name="QB_COLUMN_592012" localSheetId="0" hidden="1">'2020-21 Budget - 18 months'!$R$2</definedName>
    <definedName name="QB_COLUMN_59202" localSheetId="0" hidden="1">'2020-21 Budget - 18 months'!$H$2</definedName>
    <definedName name="QB_COLUMN_59203" localSheetId="0" hidden="1">'2020-21 Budget - 18 months'!$I$2</definedName>
    <definedName name="QB_COLUMN_59204" localSheetId="0" hidden="1">'2020-21 Budget - 18 months'!$J$2</definedName>
    <definedName name="QB_COLUMN_59205" localSheetId="0" hidden="1">'2020-21 Budget - 18 months'!$K$2</definedName>
    <definedName name="QB_COLUMN_59206" localSheetId="0" hidden="1">'2020-21 Budget - 18 months'!$L$2</definedName>
    <definedName name="QB_COLUMN_59207" localSheetId="0" hidden="1">'2020-21 Budget - 18 months'!$M$2</definedName>
    <definedName name="QB_COLUMN_59208" localSheetId="0" hidden="1">'2020-21 Budget - 18 months'!$N$2</definedName>
    <definedName name="QB_COLUMN_59209" localSheetId="0" hidden="1">'2020-21 Budget - 18 months'!$O$2</definedName>
    <definedName name="QB_COLUMN_59300" localSheetId="0" hidden="1">'2020-21 Budget - 18 months'!$Z$2</definedName>
    <definedName name="QB_COLUMN_63620" localSheetId="0" hidden="1">'2020-21 Budget - 18 months'!#REF!</definedName>
    <definedName name="QB_COLUMN_63621" localSheetId="0" hidden="1">'2020-21 Budget - 18 months'!#REF!</definedName>
    <definedName name="QB_COLUMN_636210" localSheetId="0" hidden="1">'2020-21 Budget - 18 months'!#REF!</definedName>
    <definedName name="QB_COLUMN_636211" localSheetId="0" hidden="1">'2020-21 Budget - 18 months'!#REF!</definedName>
    <definedName name="QB_COLUMN_636212" localSheetId="0" hidden="1">'2020-21 Budget - 18 months'!#REF!</definedName>
    <definedName name="QB_COLUMN_63622" localSheetId="0" hidden="1">'2020-21 Budget - 18 months'!#REF!</definedName>
    <definedName name="QB_COLUMN_63623" localSheetId="0" hidden="1">'2020-21 Budget - 18 months'!#REF!</definedName>
    <definedName name="QB_COLUMN_63624" localSheetId="0" hidden="1">'2020-21 Budget - 18 months'!#REF!</definedName>
    <definedName name="QB_COLUMN_63625" localSheetId="0" hidden="1">'2020-21 Budget - 18 months'!#REF!</definedName>
    <definedName name="QB_COLUMN_63626" localSheetId="0" hidden="1">'2020-21 Budget - 18 months'!#REF!</definedName>
    <definedName name="QB_COLUMN_63627" localSheetId="0" hidden="1">'2020-21 Budget - 18 months'!#REF!</definedName>
    <definedName name="QB_COLUMN_63628" localSheetId="0" hidden="1">'2020-21 Budget - 18 months'!#REF!</definedName>
    <definedName name="QB_COLUMN_63629" localSheetId="0" hidden="1">'2020-21 Budget - 18 months'!#REF!</definedName>
    <definedName name="QB_COLUMN_64430" localSheetId="0" hidden="1">'2020-21 Budget - 18 months'!#REF!</definedName>
    <definedName name="QB_COLUMN_64431" localSheetId="0" hidden="1">'2020-21 Budget - 18 months'!#REF!</definedName>
    <definedName name="QB_COLUMN_644310" localSheetId="0" hidden="1">'2020-21 Budget - 18 months'!#REF!</definedName>
    <definedName name="QB_COLUMN_644311" localSheetId="0" hidden="1">'2020-21 Budget - 18 months'!#REF!</definedName>
    <definedName name="QB_COLUMN_644312" localSheetId="0" hidden="1">'2020-21 Budget - 18 months'!#REF!</definedName>
    <definedName name="QB_COLUMN_64432" localSheetId="0" hidden="1">'2020-21 Budget - 18 months'!#REF!</definedName>
    <definedName name="QB_COLUMN_64433" localSheetId="0" hidden="1">'2020-21 Budget - 18 months'!#REF!</definedName>
    <definedName name="QB_COLUMN_64434" localSheetId="0" hidden="1">'2020-21 Budget - 18 months'!#REF!</definedName>
    <definedName name="QB_COLUMN_64435" localSheetId="0" hidden="1">'2020-21 Budget - 18 months'!#REF!</definedName>
    <definedName name="QB_COLUMN_64436" localSheetId="0" hidden="1">'2020-21 Budget - 18 months'!#REF!</definedName>
    <definedName name="QB_COLUMN_64437" localSheetId="0" hidden="1">'2020-21 Budget - 18 months'!#REF!</definedName>
    <definedName name="QB_COLUMN_64438" localSheetId="0" hidden="1">'2020-21 Budget - 18 months'!#REF!</definedName>
    <definedName name="QB_COLUMN_64439" localSheetId="0" hidden="1">'2020-21 Budget - 18 months'!#REF!</definedName>
    <definedName name="QB_COLUMN_76211" localSheetId="0" hidden="1">'2020-21 Budget - 18 months'!#REF!</definedName>
    <definedName name="QB_COLUMN_762110" localSheetId="0" hidden="1">'2020-21 Budget - 18 months'!#REF!</definedName>
    <definedName name="QB_COLUMN_762111" localSheetId="0" hidden="1">'2020-21 Budget - 18 months'!#REF!</definedName>
    <definedName name="QB_COLUMN_762112" localSheetId="0" hidden="1">'2020-21 Budget - 18 months'!#REF!</definedName>
    <definedName name="QB_COLUMN_76212" localSheetId="0" hidden="1">'2020-21 Budget - 18 months'!#REF!</definedName>
    <definedName name="QB_COLUMN_76213" localSheetId="0" hidden="1">'2020-21 Budget - 18 months'!#REF!</definedName>
    <definedName name="QB_COLUMN_76214" localSheetId="0" hidden="1">'2020-21 Budget - 18 months'!#REF!</definedName>
    <definedName name="QB_COLUMN_76215" localSheetId="0" hidden="1">'2020-21 Budget - 18 months'!#REF!</definedName>
    <definedName name="QB_COLUMN_76216" localSheetId="0" hidden="1">'2020-21 Budget - 18 months'!#REF!</definedName>
    <definedName name="QB_COLUMN_76217" localSheetId="0" hidden="1">'2020-21 Budget - 18 months'!#REF!</definedName>
    <definedName name="QB_COLUMN_76218" localSheetId="0" hidden="1">'2020-21 Budget - 18 months'!#REF!</definedName>
    <definedName name="QB_COLUMN_76219" localSheetId="0" hidden="1">'2020-21 Budget - 18 months'!#REF!</definedName>
    <definedName name="QB_COLUMN_76310" localSheetId="0" hidden="1">'2020-21 Budget - 18 months'!#REF!</definedName>
    <definedName name="QB_ROW_10040" localSheetId="0" hidden="1">'2020-21 Budget - 18 months'!$E$10</definedName>
    <definedName name="QB_ROW_10250" localSheetId="0" hidden="1">'2020-21 Budget - 18 months'!#REF!</definedName>
    <definedName name="QB_ROW_10340" localSheetId="0" hidden="1">'2020-21 Budget - 18 months'!$E$12</definedName>
    <definedName name="QB_ROW_11240" localSheetId="0" hidden="1">'2020-21 Budget - 18 months'!#REF!</definedName>
    <definedName name="QB_ROW_12240" localSheetId="0" hidden="1">'2020-21 Budget - 18 months'!#REF!</definedName>
    <definedName name="QB_ROW_13240" localSheetId="0" hidden="1">'2020-21 Budget - 18 months'!#REF!</definedName>
    <definedName name="QB_ROW_14240" localSheetId="0" hidden="1">'2020-21 Budget - 18 months'!#REF!</definedName>
    <definedName name="QB_ROW_15240" localSheetId="0" hidden="1">'2020-21 Budget - 18 months'!#REF!</definedName>
    <definedName name="QB_ROW_16240" localSheetId="0" hidden="1">'2020-21 Budget - 18 months'!$E$14</definedName>
    <definedName name="QB_ROW_17240" localSheetId="0" hidden="1">'2020-21 Budget - 18 months'!$E$15</definedName>
    <definedName name="QB_ROW_18240" localSheetId="0" hidden="1">'2020-21 Budget - 18 months'!#REF!</definedName>
    <definedName name="QB_ROW_18301" localSheetId="0" hidden="1">'2020-21 Budget - 18 months'!#REF!</definedName>
    <definedName name="QB_ROW_19011" localSheetId="0" hidden="1">'2020-21 Budget - 18 months'!$B$3</definedName>
    <definedName name="QB_ROW_19240" localSheetId="0" hidden="1">'2020-21 Budget - 18 months'!$E$16</definedName>
    <definedName name="QB_ROW_19311" localSheetId="0" hidden="1">'2020-21 Budget - 18 months'!$B$33</definedName>
    <definedName name="QB_ROW_20031" localSheetId="0" hidden="1">'2020-21 Budget - 18 months'!$D$4</definedName>
    <definedName name="QB_ROW_20240" localSheetId="0" hidden="1">'2020-21 Budget - 18 months'!#REF!</definedName>
    <definedName name="QB_ROW_20331" localSheetId="0" hidden="1">'2020-21 Budget - 18 months'!$D$6</definedName>
    <definedName name="QB_ROW_21031" localSheetId="0" hidden="1">'2020-21 Budget - 18 months'!$D$8</definedName>
    <definedName name="QB_ROW_21240" localSheetId="0" hidden="1">'2020-21 Budget - 18 months'!#REF!</definedName>
    <definedName name="QB_ROW_21331" localSheetId="0" hidden="1">'2020-21 Budget - 18 months'!$D$19</definedName>
    <definedName name="QB_ROW_22011" localSheetId="0" hidden="1">'2020-21 Budget - 18 months'!#REF!</definedName>
    <definedName name="QB_ROW_22240" localSheetId="0" hidden="1">'2020-21 Budget - 18 months'!$E$17</definedName>
    <definedName name="QB_ROW_22311" localSheetId="0" hidden="1">'2020-21 Budget - 18 months'!#REF!</definedName>
    <definedName name="QB_ROW_23230" localSheetId="0" hidden="1">'2020-21 Budget - 18 months'!#REF!</definedName>
    <definedName name="QB_ROW_24021" localSheetId="0" hidden="1">'2020-21 Budget - 18 months'!#REF!</definedName>
    <definedName name="QB_ROW_24321" localSheetId="0" hidden="1">'2020-21 Budget - 18 months'!#REF!</definedName>
    <definedName name="QB_ROW_27240" localSheetId="0" hidden="1">'2020-21 Budget - 18 months'!#REF!</definedName>
    <definedName name="QB_ROW_30240" localSheetId="0" hidden="1">'2020-21 Budget - 18 months'!#REF!</definedName>
    <definedName name="QB_ROW_32240" localSheetId="0" hidden="1">'2020-21 Budget - 18 months'!$E$5</definedName>
    <definedName name="QB_ROW_36250" localSheetId="0" hidden="1">'2020-21 Budget - 18 months'!$F$11</definedName>
    <definedName name="QB_ROW_37240" localSheetId="0" hidden="1">'2020-21 Budget - 18 months'!$E$18</definedName>
    <definedName name="QB_ROW_38240" localSheetId="0" hidden="1">'2020-21 Budget - 18 months'!$E$13</definedName>
    <definedName name="QB_ROW_41240" localSheetId="0" hidden="1">'2020-21 Budget - 18 months'!$E$9</definedName>
    <definedName name="QB_ROW_7240" localSheetId="0" hidden="1">'2020-21 Budget - 18 months'!#REF!</definedName>
    <definedName name="QB_ROW_8240" localSheetId="0" hidden="1">'2020-21 Budget - 18 months'!#REF!</definedName>
    <definedName name="QB_ROW_86321" localSheetId="0" hidden="1">'2020-21 Budget - 18 months'!#REF!</definedName>
    <definedName name="QB_ROW_87031" localSheetId="0" hidden="1">'2020-21 Budget - 18 months'!#REF!</definedName>
    <definedName name="QB_ROW_87331" localSheetId="0" hidden="1">'2020-21 Budget - 18 months'!#REF!</definedName>
    <definedName name="QB_ROW_9240" localSheetId="0" hidden="1">'2020-21 Budget - 18 months'!#REF!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N5" i="2"/>
  <c r="H5" i="2"/>
  <c r="Z28" i="2" l="1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G27" i="2"/>
  <c r="T11" i="2"/>
  <c r="H11" i="2"/>
  <c r="Z26" i="2" l="1"/>
  <c r="S12" i="2"/>
  <c r="S19" i="2" s="1"/>
  <c r="T12" i="2"/>
  <c r="T19" i="2" s="1"/>
  <c r="U12" i="2"/>
  <c r="U19" i="2" s="1"/>
  <c r="V12" i="2"/>
  <c r="V19" i="2" s="1"/>
  <c r="W12" i="2"/>
  <c r="W19" i="2" s="1"/>
  <c r="X12" i="2"/>
  <c r="X19" i="2" s="1"/>
  <c r="Y12" i="2"/>
  <c r="Y19" i="2" s="1"/>
  <c r="Z18" i="2"/>
  <c r="Z17" i="2"/>
  <c r="Z16" i="2"/>
  <c r="Z15" i="2"/>
  <c r="Z14" i="2"/>
  <c r="Z13" i="2"/>
  <c r="Z11" i="2"/>
  <c r="Z9" i="2"/>
  <c r="Z25" i="2"/>
  <c r="Z5" i="2"/>
  <c r="AA5" i="2" s="1"/>
  <c r="S6" i="2"/>
  <c r="T6" i="2"/>
  <c r="U6" i="2"/>
  <c r="V6" i="2"/>
  <c r="W6" i="2"/>
  <c r="X6" i="2"/>
  <c r="Y6" i="2"/>
  <c r="R12" i="2"/>
  <c r="R19" i="2" s="1"/>
  <c r="Q12" i="2"/>
  <c r="Q19" i="2" s="1"/>
  <c r="P12" i="2"/>
  <c r="P19" i="2" s="1"/>
  <c r="O12" i="2"/>
  <c r="O19" i="2" s="1"/>
  <c r="N12" i="2"/>
  <c r="N19" i="2" s="1"/>
  <c r="M12" i="2"/>
  <c r="M19" i="2" s="1"/>
  <c r="L12" i="2"/>
  <c r="L19" i="2" s="1"/>
  <c r="K12" i="2"/>
  <c r="K19" i="2" s="1"/>
  <c r="J12" i="2"/>
  <c r="J19" i="2" s="1"/>
  <c r="I12" i="2"/>
  <c r="I19" i="2" s="1"/>
  <c r="H12" i="2"/>
  <c r="H19" i="2" s="1"/>
  <c r="G12" i="2"/>
  <c r="G19" i="2" s="1"/>
  <c r="R6" i="2"/>
  <c r="Q6" i="2"/>
  <c r="P6" i="2"/>
  <c r="O6" i="2"/>
  <c r="N6" i="2"/>
  <c r="M6" i="2"/>
  <c r="L6" i="2"/>
  <c r="K6" i="2"/>
  <c r="J6" i="2"/>
  <c r="I6" i="2"/>
  <c r="H6" i="2"/>
  <c r="G6" i="2"/>
  <c r="Z27" i="2" l="1"/>
  <c r="X30" i="2"/>
  <c r="X21" i="2"/>
  <c r="O30" i="2"/>
  <c r="O21" i="2"/>
  <c r="W30" i="2"/>
  <c r="W21" i="2"/>
  <c r="H30" i="2"/>
  <c r="H21" i="2"/>
  <c r="P30" i="2"/>
  <c r="P21" i="2"/>
  <c r="V30" i="2"/>
  <c r="V21" i="2"/>
  <c r="S30" i="2"/>
  <c r="S21" i="2"/>
  <c r="N30" i="2"/>
  <c r="N21" i="2"/>
  <c r="I30" i="2"/>
  <c r="I21" i="2"/>
  <c r="U30" i="2"/>
  <c r="U21" i="2"/>
  <c r="R30" i="2"/>
  <c r="R21" i="2"/>
  <c r="K30" i="2"/>
  <c r="K21" i="2"/>
  <c r="L30" i="2"/>
  <c r="L21" i="2"/>
  <c r="Q30" i="2"/>
  <c r="Q21" i="2"/>
  <c r="J30" i="2"/>
  <c r="J21" i="2"/>
  <c r="T30" i="2"/>
  <c r="T21" i="2"/>
  <c r="M30" i="2"/>
  <c r="M21" i="2"/>
  <c r="Y30" i="2"/>
  <c r="Y21" i="2"/>
  <c r="G30" i="2"/>
  <c r="G21" i="2"/>
  <c r="Z12" i="2"/>
  <c r="Z6" i="2"/>
  <c r="J32" i="2" l="1"/>
  <c r="U32" i="2"/>
  <c r="I32" i="2"/>
  <c r="V32" i="2"/>
  <c r="P32" i="2"/>
  <c r="H32" i="2"/>
  <c r="W32" i="2"/>
  <c r="K32" i="2"/>
  <c r="T32" i="2"/>
  <c r="M32" i="2"/>
  <c r="R32" i="2"/>
  <c r="Y32" i="2"/>
  <c r="Q32" i="2"/>
  <c r="N32" i="2"/>
  <c r="O32" i="2"/>
  <c r="G32" i="2"/>
  <c r="G34" i="2" s="1"/>
  <c r="H34" i="2" s="1"/>
  <c r="I34" i="2" s="1"/>
  <c r="J34" i="2" s="1"/>
  <c r="L32" i="2"/>
  <c r="S32" i="2"/>
  <c r="X32" i="2"/>
  <c r="Z30" i="2"/>
  <c r="Z29" i="2"/>
  <c r="Z21" i="2"/>
  <c r="Z19" i="2"/>
  <c r="K34" i="2" l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Ange</author>
  </authors>
  <commentList>
    <comment ref="I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Gary Ange:</t>
        </r>
        <r>
          <rPr>
            <sz val="9"/>
            <color indexed="81"/>
            <rFont val="Tahoma"/>
            <charset val="1"/>
          </rPr>
          <t xml:space="preserve">
Meter Box Replacement required by JOEMC</t>
        </r>
      </text>
    </comment>
    <comment ref="Z2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Gary Ange:</t>
        </r>
        <r>
          <rPr>
            <sz val="9"/>
            <color indexed="81"/>
            <rFont val="Tahoma"/>
            <charset val="1"/>
          </rPr>
          <t xml:space="preserve">
Loan from KMQ, Inc. to finish out 2019, and cover expenses until 202 /2021 budget is complete.</t>
        </r>
      </text>
    </comment>
    <comment ref="N2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Gary Ange:</t>
        </r>
        <r>
          <rPr>
            <sz val="9"/>
            <color indexed="81"/>
            <rFont val="Tahoma"/>
            <charset val="1"/>
          </rPr>
          <t xml:space="preserve">
2-Security Gates on Gangways </t>
        </r>
      </text>
    </comment>
  </commentList>
</comments>
</file>

<file path=xl/sharedStrings.xml><?xml version="1.0" encoding="utf-8"?>
<sst xmlns="http://schemas.openxmlformats.org/spreadsheetml/2006/main" count="63" uniqueCount="58">
  <si>
    <t>TOTAL</t>
  </si>
  <si>
    <t>Jun 1, '19 - May 18, 20</t>
  </si>
  <si>
    <t>Ordinary Income/Expense</t>
  </si>
  <si>
    <t>Income</t>
  </si>
  <si>
    <t>Dues Income</t>
  </si>
  <si>
    <t>Total Income</t>
  </si>
  <si>
    <t>Expense</t>
  </si>
  <si>
    <t>Filing Fees</t>
  </si>
  <si>
    <t>Insurance Expense</t>
  </si>
  <si>
    <t>General Liability</t>
  </si>
  <si>
    <t>Total Insurance Expense</t>
  </si>
  <si>
    <t>Permits</t>
  </si>
  <si>
    <t>Professional Fees</t>
  </si>
  <si>
    <t>Property Management Fees</t>
  </si>
  <si>
    <t>Repairs and Maintenance</t>
  </si>
  <si>
    <t>Utilities</t>
  </si>
  <si>
    <t>Website</t>
  </si>
  <si>
    <t>Total Expense</t>
  </si>
  <si>
    <t>Net Ordinary Income</t>
  </si>
  <si>
    <t>Jul '20</t>
  </si>
  <si>
    <t>Aug '20</t>
  </si>
  <si>
    <t>Jun '20</t>
  </si>
  <si>
    <t>Oct '20</t>
  </si>
  <si>
    <t>Nov '20</t>
  </si>
  <si>
    <t>Dec '20</t>
  </si>
  <si>
    <t>Jan '21</t>
  </si>
  <si>
    <t>Feb '21</t>
  </si>
  <si>
    <t>Apr '21</t>
  </si>
  <si>
    <t>May '21</t>
  </si>
  <si>
    <t>Mar '21</t>
  </si>
  <si>
    <t>Jun '21</t>
  </si>
  <si>
    <t>Sep '20</t>
  </si>
  <si>
    <t>Jul '21</t>
  </si>
  <si>
    <t>Aug '21</t>
  </si>
  <si>
    <t>Sep '21</t>
  </si>
  <si>
    <t>Oct '21</t>
  </si>
  <si>
    <t>Nov '21</t>
  </si>
  <si>
    <t>Dec '21</t>
  </si>
  <si>
    <t>Assumptions</t>
  </si>
  <si>
    <t>PY actual</t>
  </si>
  <si>
    <t>Current average (JOEMC only)</t>
  </si>
  <si>
    <t>actual repayment, BALANCE SHEET item</t>
  </si>
  <si>
    <t>MARINA AT QUEENS GRANT</t>
  </si>
  <si>
    <t>Starting Cash = $5,278.62 (as of 5.18.20)</t>
  </si>
  <si>
    <t>CUMULATIVE CASH BALANCE</t>
  </si>
  <si>
    <t>RESERVES</t>
  </si>
  <si>
    <t>PY actual, 5% inflation</t>
  </si>
  <si>
    <t>10% of expenses</t>
  </si>
  <si>
    <t>Debt Repayments:</t>
  </si>
  <si>
    <t>Total Debt Repayments</t>
  </si>
  <si>
    <t>PY average monthly (rounded), 5% inflation</t>
  </si>
  <si>
    <t>Repayment to Circle Q</t>
  </si>
  <si>
    <t>Repayment to KMQ Inc</t>
  </si>
  <si>
    <t>OTHER ITEMS</t>
  </si>
  <si>
    <t>Security Gates</t>
  </si>
  <si>
    <t>TOTAL OTHER ITEMS</t>
  </si>
  <si>
    <t>Income net of other items</t>
  </si>
  <si>
    <t>loan repayment to Circle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</si>
</sst>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2" xfId="0" applyNumberFormat="1" applyFont="1" applyBorder="1"/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0" fillId="0" borderId="0" xfId="0" applyNumberFormat="1"/>
    <xf numFmtId="164" fontId="2" fillId="0" borderId="0" xfId="0" applyNumberFormat="1" applyFont="1"/>
    <xf numFmtId="49" fontId="2" fillId="0" borderId="0" xfId="0" applyNumberFormat="1" applyFont="1"/>
    <xf numFmtId="43" fontId="0" fillId="0" borderId="3" xfId="1" applyFont="1" applyBorder="1"/>
    <xf numFmtId="43" fontId="2" fillId="0" borderId="3" xfId="1" applyFont="1" applyBorder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2" fillId="0" borderId="1" xfId="1" applyFont="1" applyBorder="1"/>
    <xf numFmtId="49" fontId="3" fillId="0" borderId="0" xfId="0" applyNumberFormat="1" applyFont="1" applyFill="1" applyBorder="1"/>
    <xf numFmtId="49" fontId="5" fillId="0" borderId="0" xfId="0" applyNumberFormat="1" applyFont="1"/>
    <xf numFmtId="43" fontId="3" fillId="0" borderId="0" xfId="1" applyFont="1"/>
    <xf numFmtId="43" fontId="3" fillId="3" borderId="0" xfId="1" applyFont="1" applyFill="1"/>
    <xf numFmtId="40" fontId="6" fillId="3" borderId="0" xfId="1" applyNumberFormat="1" applyFont="1" applyFill="1"/>
    <xf numFmtId="49" fontId="3" fillId="0" borderId="0" xfId="0" applyNumberFormat="1" applyFont="1" applyFill="1"/>
    <xf numFmtId="0" fontId="0" fillId="0" borderId="0" xfId="0" applyFill="1"/>
    <xf numFmtId="43" fontId="0" fillId="0" borderId="0" xfId="1" applyFont="1" applyFill="1"/>
    <xf numFmtId="43" fontId="0" fillId="0" borderId="0" xfId="1" applyFont="1" applyFill="1" applyBorder="1"/>
    <xf numFmtId="43" fontId="0" fillId="0" borderId="1" xfId="1" applyFont="1" applyFill="1" applyBorder="1"/>
    <xf numFmtId="43" fontId="2" fillId="0" borderId="1" xfId="1" applyFont="1" applyFill="1" applyBorder="1"/>
    <xf numFmtId="43" fontId="0" fillId="2" borderId="0" xfId="1" applyFont="1" applyFill="1" applyBorder="1"/>
    <xf numFmtId="43" fontId="2" fillId="0" borderId="0" xfId="1" applyFont="1" applyBorder="1"/>
    <xf numFmtId="0" fontId="2" fillId="0" borderId="0" xfId="0" applyFont="1"/>
    <xf numFmtId="49" fontId="7" fillId="0" borderId="0" xfId="0" applyNumberFormat="1" applyFont="1"/>
    <xf numFmtId="43" fontId="0" fillId="0" borderId="0" xfId="0" applyNumberFormat="1"/>
    <xf numFmtId="49" fontId="0" fillId="0" borderId="3" xfId="0" applyNumberFormat="1" applyBorder="1"/>
    <xf numFmtId="43" fontId="0" fillId="2" borderId="0" xfId="1" applyFont="1" applyFill="1"/>
    <xf numFmtId="43" fontId="2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5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16" sqref="I16"/>
    </sheetView>
  </sheetViews>
  <sheetFormatPr defaultRowHeight="15" x14ac:dyDescent="0.25"/>
  <cols>
    <col min="1" max="5" width="2.7109375" style="2" customWidth="1"/>
    <col min="6" max="6" width="27.140625" style="2" customWidth="1"/>
    <col min="7" max="7" width="11.140625" style="1" bestFit="1" customWidth="1"/>
    <col min="8" max="18" width="10.85546875" style="1" bestFit="1" customWidth="1"/>
    <col min="19" max="19" width="11.140625" style="1" bestFit="1" customWidth="1"/>
    <col min="20" max="25" width="10.85546875" style="1" bestFit="1" customWidth="1"/>
    <col min="26" max="26" width="17.7109375" style="8" bestFit="1" customWidth="1"/>
    <col min="27" max="27" width="9.5703125" bestFit="1" customWidth="1"/>
  </cols>
  <sheetData>
    <row r="1" spans="1:27" ht="18.75" thickBot="1" x14ac:dyDescent="0.3">
      <c r="A1" s="16" t="s">
        <v>42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 t="s">
        <v>0</v>
      </c>
    </row>
    <row r="2" spans="1:27" ht="16.5" thickTop="1" thickBot="1" x14ac:dyDescent="0.3">
      <c r="G2" s="3" t="s">
        <v>21</v>
      </c>
      <c r="H2" s="3" t="s">
        <v>19</v>
      </c>
      <c r="I2" s="3" t="s">
        <v>20</v>
      </c>
      <c r="J2" s="3" t="s">
        <v>31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29</v>
      </c>
      <c r="Q2" s="3" t="s">
        <v>27</v>
      </c>
      <c r="R2" s="3" t="s">
        <v>28</v>
      </c>
      <c r="S2" s="3" t="s">
        <v>30</v>
      </c>
      <c r="T2" s="3" t="s">
        <v>32</v>
      </c>
      <c r="U2" s="3" t="s">
        <v>33</v>
      </c>
      <c r="V2" s="3" t="s">
        <v>34</v>
      </c>
      <c r="W2" s="3" t="s">
        <v>35</v>
      </c>
      <c r="X2" s="3" t="s">
        <v>36</v>
      </c>
      <c r="Y2" s="3" t="s">
        <v>37</v>
      </c>
      <c r="Z2" s="3" t="s">
        <v>1</v>
      </c>
      <c r="AA2" s="15" t="s">
        <v>38</v>
      </c>
    </row>
    <row r="3" spans="1:27" ht="15.75" thickTop="1" x14ac:dyDescent="0.25">
      <c r="B3" s="2" t="s">
        <v>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7" x14ac:dyDescent="0.25">
      <c r="D4" s="2" t="s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7" ht="15.75" thickBot="1" x14ac:dyDescent="0.3">
      <c r="E5" s="2" t="s">
        <v>4</v>
      </c>
      <c r="H5" s="9">
        <f>450*25</f>
        <v>11250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>450*25</f>
        <v>11250</v>
      </c>
      <c r="O5" s="9">
        <v>0</v>
      </c>
      <c r="P5" s="9">
        <v>0</v>
      </c>
      <c r="Q5" s="9">
        <v>0</v>
      </c>
      <c r="R5" s="9">
        <v>0</v>
      </c>
      <c r="S5" s="31"/>
      <c r="T5" s="9">
        <f>450*25</f>
        <v>11250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0">
        <f>ROUND(SUM(H5:Y5),5)</f>
        <v>33750</v>
      </c>
      <c r="AA5" s="30">
        <f>Z5/25</f>
        <v>1350</v>
      </c>
    </row>
    <row r="6" spans="1:27" x14ac:dyDescent="0.25">
      <c r="D6" s="2" t="s">
        <v>5</v>
      </c>
      <c r="G6" s="11">
        <f t="shared" ref="G6:R6" si="0">ROUND(SUM(G4:G5),5)</f>
        <v>0</v>
      </c>
      <c r="H6" s="11">
        <f>ROUND(SUM(H4:H5),5)</f>
        <v>11250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>ROUND(SUM(N4:N5),5)</f>
        <v>11250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ref="S6:Y6" si="1">ROUND(SUM(S4:S5),5)</f>
        <v>0</v>
      </c>
      <c r="T6" s="11">
        <f t="shared" si="1"/>
        <v>11250</v>
      </c>
      <c r="U6" s="11">
        <f t="shared" si="1"/>
        <v>0</v>
      </c>
      <c r="V6" s="11">
        <f t="shared" si="1"/>
        <v>0</v>
      </c>
      <c r="W6" s="11">
        <f t="shared" si="1"/>
        <v>0</v>
      </c>
      <c r="X6" s="11">
        <f t="shared" si="1"/>
        <v>0</v>
      </c>
      <c r="Y6" s="11">
        <f t="shared" si="1"/>
        <v>0</v>
      </c>
      <c r="Z6" s="12">
        <f>ROUND(SUM(G6:Y6),5)</f>
        <v>33750</v>
      </c>
    </row>
    <row r="7" spans="1:27" x14ac:dyDescent="0.25"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7" x14ac:dyDescent="0.25">
      <c r="D8" s="2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7" x14ac:dyDescent="0.25">
      <c r="E9" s="2" t="s">
        <v>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2">
        <f>ROUND(SUM(G9:Y9),5)</f>
        <v>10</v>
      </c>
      <c r="AA9" t="s">
        <v>39</v>
      </c>
    </row>
    <row r="10" spans="1:27" x14ac:dyDescent="0.25">
      <c r="E10" s="2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7" x14ac:dyDescent="0.25">
      <c r="F11" s="2" t="s">
        <v>9</v>
      </c>
      <c r="G11" s="13">
        <v>0</v>
      </c>
      <c r="H11" s="13">
        <f>2500*1.05</f>
        <v>2625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f>2500*1.05</f>
        <v>2625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4">
        <f t="shared" ref="Z11:Z18" si="2">ROUND(SUM(G11:Y11),5)</f>
        <v>5250</v>
      </c>
      <c r="AA11" t="s">
        <v>46</v>
      </c>
    </row>
    <row r="12" spans="1:27" x14ac:dyDescent="0.25">
      <c r="E12" s="2" t="s">
        <v>10</v>
      </c>
      <c r="G12" s="11">
        <f t="shared" ref="G12:R12" si="3">ROUND(SUM(G10:G11),5)</f>
        <v>0</v>
      </c>
      <c r="H12" s="11">
        <f t="shared" si="3"/>
        <v>2625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 t="shared" si="3"/>
        <v>0</v>
      </c>
      <c r="Q12" s="11">
        <f t="shared" si="3"/>
        <v>0</v>
      </c>
      <c r="R12" s="11">
        <f t="shared" si="3"/>
        <v>0</v>
      </c>
      <c r="S12" s="11">
        <f t="shared" ref="S12:Y12" si="4">ROUND(SUM(S10:S11),5)</f>
        <v>0</v>
      </c>
      <c r="T12" s="11">
        <f t="shared" si="4"/>
        <v>2625</v>
      </c>
      <c r="U12" s="11">
        <f t="shared" si="4"/>
        <v>0</v>
      </c>
      <c r="V12" s="11">
        <f t="shared" si="4"/>
        <v>0</v>
      </c>
      <c r="W12" s="11">
        <f t="shared" si="4"/>
        <v>0</v>
      </c>
      <c r="X12" s="11">
        <f t="shared" si="4"/>
        <v>0</v>
      </c>
      <c r="Y12" s="11">
        <f t="shared" si="4"/>
        <v>0</v>
      </c>
      <c r="Z12" s="12">
        <f t="shared" si="2"/>
        <v>5250</v>
      </c>
    </row>
    <row r="13" spans="1:27" x14ac:dyDescent="0.25">
      <c r="E13" s="2" t="s">
        <v>11</v>
      </c>
      <c r="G13" s="11">
        <v>0</v>
      </c>
      <c r="H13" s="11">
        <v>0</v>
      </c>
      <c r="I13" s="11">
        <v>0</v>
      </c>
      <c r="J13" s="11">
        <v>100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100</v>
      </c>
      <c r="W13" s="11">
        <v>0</v>
      </c>
      <c r="X13" s="11">
        <v>0</v>
      </c>
      <c r="Y13" s="11">
        <v>0</v>
      </c>
      <c r="Z13" s="12">
        <f t="shared" si="2"/>
        <v>200</v>
      </c>
      <c r="AA13" t="s">
        <v>39</v>
      </c>
    </row>
    <row r="14" spans="1:27" x14ac:dyDescent="0.25">
      <c r="E14" s="2" t="s">
        <v>12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40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2">
        <f t="shared" si="2"/>
        <v>40</v>
      </c>
      <c r="AA14" t="s">
        <v>39</v>
      </c>
    </row>
    <row r="15" spans="1:27" x14ac:dyDescent="0.25">
      <c r="E15" s="2" t="s">
        <v>13</v>
      </c>
      <c r="G15" s="11">
        <v>175</v>
      </c>
      <c r="H15" s="11">
        <v>175</v>
      </c>
      <c r="I15" s="11">
        <v>175</v>
      </c>
      <c r="J15" s="11">
        <v>175</v>
      </c>
      <c r="K15" s="11">
        <v>175</v>
      </c>
      <c r="L15" s="11">
        <v>175</v>
      </c>
      <c r="M15" s="11">
        <v>175</v>
      </c>
      <c r="N15" s="11">
        <v>175</v>
      </c>
      <c r="O15" s="11">
        <v>175</v>
      </c>
      <c r="P15" s="11">
        <v>175</v>
      </c>
      <c r="Q15" s="11">
        <v>175</v>
      </c>
      <c r="R15" s="11">
        <v>175</v>
      </c>
      <c r="S15" s="11">
        <v>175</v>
      </c>
      <c r="T15" s="11">
        <v>175</v>
      </c>
      <c r="U15" s="11">
        <v>175</v>
      </c>
      <c r="V15" s="11">
        <v>175</v>
      </c>
      <c r="W15" s="11">
        <v>175</v>
      </c>
      <c r="X15" s="11">
        <v>175</v>
      </c>
      <c r="Y15" s="11">
        <v>175</v>
      </c>
      <c r="Z15" s="12">
        <f t="shared" si="2"/>
        <v>3325</v>
      </c>
      <c r="AA15" t="s">
        <v>39</v>
      </c>
    </row>
    <row r="16" spans="1:27" x14ac:dyDescent="0.25">
      <c r="E16" s="2" t="s">
        <v>14</v>
      </c>
      <c r="G16" s="11">
        <v>0</v>
      </c>
      <c r="H16" s="11">
        <v>0</v>
      </c>
      <c r="I16" s="32">
        <v>1900</v>
      </c>
      <c r="J16" s="11">
        <v>0</v>
      </c>
      <c r="K16" s="11">
        <v>0</v>
      </c>
      <c r="L16" s="11">
        <v>0</v>
      </c>
      <c r="M16" s="11">
        <v>2400</v>
      </c>
      <c r="N16" s="11">
        <v>0</v>
      </c>
      <c r="O16" s="11">
        <v>0</v>
      </c>
      <c r="P16" s="11">
        <v>0</v>
      </c>
      <c r="Q16" s="11">
        <v>2000</v>
      </c>
      <c r="R16" s="11">
        <v>0</v>
      </c>
      <c r="S16" s="11">
        <v>0</v>
      </c>
      <c r="T16" s="11">
        <v>2400</v>
      </c>
      <c r="V16" s="11">
        <v>0</v>
      </c>
      <c r="W16" s="11">
        <v>0</v>
      </c>
      <c r="X16" s="11">
        <v>0</v>
      </c>
      <c r="Y16" s="11">
        <v>2400</v>
      </c>
      <c r="Z16" s="12">
        <f t="shared" si="2"/>
        <v>11100</v>
      </c>
      <c r="AA16" t="s">
        <v>50</v>
      </c>
    </row>
    <row r="17" spans="1:27" x14ac:dyDescent="0.25">
      <c r="E17" s="2" t="s">
        <v>15</v>
      </c>
      <c r="G17" s="11">
        <v>0</v>
      </c>
      <c r="H17" s="11">
        <v>45</v>
      </c>
      <c r="I17" s="11">
        <v>45</v>
      </c>
      <c r="J17" s="11">
        <v>45</v>
      </c>
      <c r="K17" s="11">
        <v>45</v>
      </c>
      <c r="L17" s="11">
        <v>45</v>
      </c>
      <c r="M17" s="11">
        <v>45</v>
      </c>
      <c r="N17" s="11">
        <v>45</v>
      </c>
      <c r="O17" s="11">
        <v>45</v>
      </c>
      <c r="P17" s="11">
        <v>45</v>
      </c>
      <c r="Q17" s="11">
        <v>45</v>
      </c>
      <c r="R17" s="11">
        <v>45</v>
      </c>
      <c r="S17" s="11">
        <v>45</v>
      </c>
      <c r="T17" s="11">
        <v>45</v>
      </c>
      <c r="U17" s="11">
        <v>45</v>
      </c>
      <c r="V17" s="11">
        <v>45</v>
      </c>
      <c r="W17" s="11">
        <v>45</v>
      </c>
      <c r="X17" s="11">
        <v>45</v>
      </c>
      <c r="Y17" s="11">
        <v>45</v>
      </c>
      <c r="Z17" s="12">
        <f t="shared" si="2"/>
        <v>810</v>
      </c>
      <c r="AA17" t="s">
        <v>40</v>
      </c>
    </row>
    <row r="18" spans="1:27" ht="15.75" thickBot="1" x14ac:dyDescent="0.3">
      <c r="E18" s="2" t="s">
        <v>16</v>
      </c>
      <c r="G18" s="9">
        <v>0</v>
      </c>
      <c r="H18" s="9">
        <v>0</v>
      </c>
      <c r="I18" s="9">
        <v>40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40</v>
      </c>
      <c r="V18" s="9">
        <v>0</v>
      </c>
      <c r="W18" s="9">
        <v>0</v>
      </c>
      <c r="X18" s="9">
        <v>0</v>
      </c>
      <c r="Y18" s="9">
        <v>0</v>
      </c>
      <c r="Z18" s="10">
        <f t="shared" si="2"/>
        <v>80</v>
      </c>
      <c r="AA18" t="s">
        <v>39</v>
      </c>
    </row>
    <row r="19" spans="1:27" x14ac:dyDescent="0.25">
      <c r="D19" s="2" t="s">
        <v>17</v>
      </c>
      <c r="G19" s="11">
        <f>SUM(G12:G18,G9)</f>
        <v>175</v>
      </c>
      <c r="H19" s="11">
        <f t="shared" ref="H19:Y19" si="5">SUM(H12:H18,H9)</f>
        <v>2845</v>
      </c>
      <c r="I19" s="11">
        <f t="shared" si="5"/>
        <v>2160</v>
      </c>
      <c r="J19" s="11">
        <f t="shared" si="5"/>
        <v>320</v>
      </c>
      <c r="K19" s="11">
        <f t="shared" si="5"/>
        <v>220</v>
      </c>
      <c r="L19" s="11">
        <f t="shared" si="5"/>
        <v>220</v>
      </c>
      <c r="M19" s="11">
        <f t="shared" si="5"/>
        <v>2620</v>
      </c>
      <c r="N19" s="11">
        <f t="shared" si="5"/>
        <v>220</v>
      </c>
      <c r="O19" s="11">
        <f t="shared" si="5"/>
        <v>260</v>
      </c>
      <c r="P19" s="11">
        <f t="shared" si="5"/>
        <v>220</v>
      </c>
      <c r="Q19" s="11">
        <f t="shared" si="5"/>
        <v>2220</v>
      </c>
      <c r="R19" s="11">
        <f t="shared" si="5"/>
        <v>230</v>
      </c>
      <c r="S19" s="11">
        <f t="shared" si="5"/>
        <v>220</v>
      </c>
      <c r="T19" s="11">
        <f t="shared" si="5"/>
        <v>5245</v>
      </c>
      <c r="U19" s="11">
        <f t="shared" si="5"/>
        <v>260</v>
      </c>
      <c r="V19" s="11">
        <f t="shared" si="5"/>
        <v>320</v>
      </c>
      <c r="W19" s="11">
        <f t="shared" si="5"/>
        <v>220</v>
      </c>
      <c r="X19" s="11">
        <f t="shared" si="5"/>
        <v>220</v>
      </c>
      <c r="Y19" s="11">
        <f t="shared" si="5"/>
        <v>2620</v>
      </c>
      <c r="Z19" s="12">
        <f>SUM(Z12:Z18,Z8:Z9)</f>
        <v>20815</v>
      </c>
    </row>
    <row r="20" spans="1:27" x14ac:dyDescent="0.25"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7" x14ac:dyDescent="0.25">
      <c r="B21" s="2" t="s">
        <v>18</v>
      </c>
      <c r="G21" s="11">
        <f>+G6-G19</f>
        <v>-175</v>
      </c>
      <c r="H21" s="11">
        <f t="shared" ref="H21:Y21" si="6">+H6-H19</f>
        <v>8405</v>
      </c>
      <c r="I21" s="11">
        <f t="shared" si="6"/>
        <v>-2160</v>
      </c>
      <c r="J21" s="11">
        <f t="shared" si="6"/>
        <v>-320</v>
      </c>
      <c r="K21" s="11">
        <f t="shared" si="6"/>
        <v>-220</v>
      </c>
      <c r="L21" s="11">
        <f t="shared" si="6"/>
        <v>-220</v>
      </c>
      <c r="M21" s="11">
        <f t="shared" si="6"/>
        <v>-2620</v>
      </c>
      <c r="N21" s="11">
        <f t="shared" si="6"/>
        <v>11030</v>
      </c>
      <c r="O21" s="11">
        <f t="shared" si="6"/>
        <v>-260</v>
      </c>
      <c r="P21" s="11">
        <f t="shared" si="6"/>
        <v>-220</v>
      </c>
      <c r="Q21" s="11">
        <f t="shared" si="6"/>
        <v>-2220</v>
      </c>
      <c r="R21" s="11">
        <f t="shared" si="6"/>
        <v>-230</v>
      </c>
      <c r="S21" s="11">
        <f t="shared" si="6"/>
        <v>-220</v>
      </c>
      <c r="T21" s="11">
        <f t="shared" si="6"/>
        <v>6005</v>
      </c>
      <c r="U21" s="11">
        <f t="shared" si="6"/>
        <v>-260</v>
      </c>
      <c r="V21" s="11">
        <f t="shared" si="6"/>
        <v>-320</v>
      </c>
      <c r="W21" s="11">
        <f t="shared" si="6"/>
        <v>-220</v>
      </c>
      <c r="X21" s="11">
        <f t="shared" si="6"/>
        <v>-220</v>
      </c>
      <c r="Y21" s="11">
        <f t="shared" si="6"/>
        <v>-2620</v>
      </c>
      <c r="Z21" s="12">
        <f t="shared" ref="Z21" si="7">ROUND(SUM(G21:Y21),5)</f>
        <v>12935</v>
      </c>
    </row>
    <row r="22" spans="1:27" x14ac:dyDescent="0.25"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7" x14ac:dyDescent="0.25">
      <c r="B23" s="2" t="s">
        <v>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7" x14ac:dyDescent="0.25">
      <c r="D24" s="2" t="s">
        <v>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7" s="21" customFormat="1" x14ac:dyDescent="0.25">
      <c r="A25" s="20"/>
      <c r="B25" s="20"/>
      <c r="C25" s="20"/>
      <c r="E25" s="20" t="s">
        <v>51</v>
      </c>
      <c r="F25" s="20"/>
      <c r="G25" s="23">
        <v>0</v>
      </c>
      <c r="H25" s="23">
        <v>1500</v>
      </c>
      <c r="I25" s="23">
        <v>0</v>
      </c>
      <c r="J25" s="23">
        <v>0</v>
      </c>
      <c r="K25" s="23">
        <v>1500</v>
      </c>
      <c r="L25" s="23">
        <v>0</v>
      </c>
      <c r="M25" s="23">
        <v>0</v>
      </c>
      <c r="N25" s="23">
        <v>1500</v>
      </c>
      <c r="O25" s="23">
        <v>0</v>
      </c>
      <c r="P25" s="23">
        <v>0</v>
      </c>
      <c r="Q25" s="23">
        <v>1500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33">
        <f>ROUND(SUM(G25:Y25),5)</f>
        <v>6000</v>
      </c>
      <c r="AA25" s="21" t="s">
        <v>41</v>
      </c>
    </row>
    <row r="26" spans="1:27" s="21" customFormat="1" x14ac:dyDescent="0.25">
      <c r="A26" s="20"/>
      <c r="B26" s="20"/>
      <c r="C26" s="20"/>
      <c r="E26" s="20" t="s">
        <v>52</v>
      </c>
      <c r="F26" s="20"/>
      <c r="G26" s="24">
        <v>542.76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5">
        <f>ROUND(SUM(G26:Y26),5)</f>
        <v>542.76</v>
      </c>
      <c r="AA26" s="21" t="s">
        <v>41</v>
      </c>
    </row>
    <row r="27" spans="1:27" s="21" customFormat="1" x14ac:dyDescent="0.25">
      <c r="A27" s="20"/>
      <c r="B27" s="20"/>
      <c r="C27" s="20"/>
      <c r="D27" s="20" t="s">
        <v>49</v>
      </c>
      <c r="F27" s="20"/>
      <c r="G27" s="22">
        <f>SUM(G25:G26)</f>
        <v>542.76</v>
      </c>
      <c r="H27" s="22">
        <f t="shared" ref="H27:Y27" si="8">SUM(H25:H26)</f>
        <v>1500</v>
      </c>
      <c r="I27" s="22">
        <f t="shared" si="8"/>
        <v>0</v>
      </c>
      <c r="J27" s="22">
        <f t="shared" si="8"/>
        <v>0</v>
      </c>
      <c r="K27" s="22">
        <f t="shared" si="8"/>
        <v>1500</v>
      </c>
      <c r="L27" s="22">
        <f t="shared" si="8"/>
        <v>0</v>
      </c>
      <c r="M27" s="22">
        <f t="shared" si="8"/>
        <v>0</v>
      </c>
      <c r="N27" s="22">
        <f t="shared" si="8"/>
        <v>1500</v>
      </c>
      <c r="O27" s="22">
        <f t="shared" si="8"/>
        <v>0</v>
      </c>
      <c r="P27" s="22">
        <f t="shared" si="8"/>
        <v>0</v>
      </c>
      <c r="Q27" s="22">
        <f t="shared" si="8"/>
        <v>1500</v>
      </c>
      <c r="R27" s="22">
        <f t="shared" si="8"/>
        <v>0</v>
      </c>
      <c r="S27" s="22">
        <f t="shared" si="8"/>
        <v>0</v>
      </c>
      <c r="T27" s="22">
        <f t="shared" si="8"/>
        <v>0</v>
      </c>
      <c r="U27" s="22">
        <f t="shared" si="8"/>
        <v>0</v>
      </c>
      <c r="V27" s="22">
        <f t="shared" si="8"/>
        <v>0</v>
      </c>
      <c r="W27" s="22">
        <f t="shared" si="8"/>
        <v>0</v>
      </c>
      <c r="X27" s="22">
        <f t="shared" si="8"/>
        <v>0</v>
      </c>
      <c r="Y27" s="22">
        <f t="shared" si="8"/>
        <v>0</v>
      </c>
      <c r="Z27" s="12">
        <f>SUM(Z25:Z26)</f>
        <v>6542.76</v>
      </c>
      <c r="AA27" s="21" t="s">
        <v>57</v>
      </c>
    </row>
    <row r="28" spans="1:27" s="21" customFormat="1" x14ac:dyDescent="0.25">
      <c r="A28" s="20"/>
      <c r="B28" s="20"/>
      <c r="C28" s="20"/>
      <c r="D28" s="20" t="s">
        <v>54</v>
      </c>
      <c r="F28" s="20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N28" s="26">
        <v>6000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7">
        <f>SUM(H28:Y28)</f>
        <v>6000</v>
      </c>
    </row>
    <row r="29" spans="1:27" x14ac:dyDescent="0.25">
      <c r="D29" s="2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>
        <f>ROUND(SUM(G29:Y29),5)</f>
        <v>0</v>
      </c>
      <c r="AA29" t="s">
        <v>47</v>
      </c>
    </row>
    <row r="30" spans="1:27" x14ac:dyDescent="0.25">
      <c r="B30" s="2" t="s">
        <v>55</v>
      </c>
      <c r="G30" s="11">
        <f>+SUM(G27:G29)</f>
        <v>542.76</v>
      </c>
      <c r="H30" s="11">
        <f t="shared" ref="H30:Y30" si="9">+SUM(H27:H29)</f>
        <v>1500</v>
      </c>
      <c r="I30" s="11">
        <f t="shared" si="9"/>
        <v>0</v>
      </c>
      <c r="J30" s="11">
        <f t="shared" si="9"/>
        <v>0</v>
      </c>
      <c r="K30" s="11">
        <f t="shared" si="9"/>
        <v>1500</v>
      </c>
      <c r="L30" s="11">
        <f t="shared" si="9"/>
        <v>0</v>
      </c>
      <c r="M30" s="11">
        <f t="shared" si="9"/>
        <v>0</v>
      </c>
      <c r="N30" s="11">
        <f t="shared" si="9"/>
        <v>7500</v>
      </c>
      <c r="O30" s="11">
        <f t="shared" si="9"/>
        <v>0</v>
      </c>
      <c r="P30" s="11">
        <f t="shared" si="9"/>
        <v>0</v>
      </c>
      <c r="Q30" s="11">
        <f t="shared" si="9"/>
        <v>1500</v>
      </c>
      <c r="R30" s="11">
        <f t="shared" si="9"/>
        <v>0</v>
      </c>
      <c r="S30" s="11">
        <f t="shared" si="9"/>
        <v>0</v>
      </c>
      <c r="T30" s="11">
        <f t="shared" si="9"/>
        <v>0</v>
      </c>
      <c r="U30" s="11">
        <f t="shared" si="9"/>
        <v>0</v>
      </c>
      <c r="V30" s="11">
        <f t="shared" si="9"/>
        <v>0</v>
      </c>
      <c r="W30" s="11">
        <f t="shared" si="9"/>
        <v>0</v>
      </c>
      <c r="X30" s="11">
        <f t="shared" si="9"/>
        <v>0</v>
      </c>
      <c r="Y30" s="11">
        <f t="shared" si="9"/>
        <v>0</v>
      </c>
      <c r="Z30" s="12">
        <f>ROUND(SUM(G30:Y30),5)</f>
        <v>12542.76</v>
      </c>
    </row>
    <row r="31" spans="1:27" x14ac:dyDescent="0.2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1:27" s="28" customFormat="1" x14ac:dyDescent="0.25">
      <c r="A32" s="29"/>
      <c r="B32" s="29" t="s">
        <v>56</v>
      </c>
      <c r="C32" s="29"/>
      <c r="D32" s="29"/>
      <c r="E32" s="29"/>
      <c r="F32" s="29"/>
      <c r="G32" s="12">
        <f>+G21-G30</f>
        <v>-717.76</v>
      </c>
      <c r="H32" s="12">
        <f t="shared" ref="H32:Y32" si="10">+H21-H30</f>
        <v>6905</v>
      </c>
      <c r="I32" s="12">
        <f t="shared" si="10"/>
        <v>-2160</v>
      </c>
      <c r="J32" s="12">
        <f t="shared" si="10"/>
        <v>-320</v>
      </c>
      <c r="K32" s="12">
        <f t="shared" si="10"/>
        <v>-1720</v>
      </c>
      <c r="L32" s="12">
        <f t="shared" si="10"/>
        <v>-220</v>
      </c>
      <c r="M32" s="12">
        <f t="shared" si="10"/>
        <v>-2620</v>
      </c>
      <c r="N32" s="12">
        <f t="shared" si="10"/>
        <v>3530</v>
      </c>
      <c r="O32" s="12">
        <f t="shared" si="10"/>
        <v>-260</v>
      </c>
      <c r="P32" s="12">
        <f t="shared" si="10"/>
        <v>-220</v>
      </c>
      <c r="Q32" s="12">
        <f t="shared" si="10"/>
        <v>-3720</v>
      </c>
      <c r="R32" s="12">
        <f t="shared" si="10"/>
        <v>-230</v>
      </c>
      <c r="S32" s="12">
        <f t="shared" si="10"/>
        <v>-220</v>
      </c>
      <c r="T32" s="12">
        <f t="shared" si="10"/>
        <v>6005</v>
      </c>
      <c r="U32" s="12">
        <f t="shared" si="10"/>
        <v>-260</v>
      </c>
      <c r="V32" s="12">
        <f t="shared" si="10"/>
        <v>-320</v>
      </c>
      <c r="W32" s="12">
        <f t="shared" si="10"/>
        <v>-220</v>
      </c>
      <c r="X32" s="12">
        <f t="shared" si="10"/>
        <v>-220</v>
      </c>
      <c r="Y32" s="12">
        <f t="shared" si="10"/>
        <v>-2620</v>
      </c>
      <c r="Z32" s="12">
        <f>SUM(G32:Y32)</f>
        <v>392.23999999999978</v>
      </c>
    </row>
    <row r="33" spans="1:26" x14ac:dyDescent="0.25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spans="1:26" s="11" customFormat="1" x14ac:dyDescent="0.25">
      <c r="A34" s="17"/>
      <c r="B34" s="17"/>
      <c r="C34" s="17"/>
      <c r="D34" s="17"/>
      <c r="E34" s="18" t="s">
        <v>44</v>
      </c>
      <c r="F34" s="18"/>
      <c r="G34" s="19">
        <f>5278.62+G32</f>
        <v>4560.8599999999997</v>
      </c>
      <c r="H34" s="19">
        <f t="shared" ref="H34:Y34" si="11">+G34+H32</f>
        <v>11465.86</v>
      </c>
      <c r="I34" s="19">
        <f t="shared" si="11"/>
        <v>9305.86</v>
      </c>
      <c r="J34" s="19">
        <f t="shared" si="11"/>
        <v>8985.86</v>
      </c>
      <c r="K34" s="19">
        <f t="shared" si="11"/>
        <v>7265.8600000000006</v>
      </c>
      <c r="L34" s="19">
        <f t="shared" si="11"/>
        <v>7045.8600000000006</v>
      </c>
      <c r="M34" s="19">
        <f t="shared" si="11"/>
        <v>4425.8600000000006</v>
      </c>
      <c r="N34" s="19">
        <f t="shared" si="11"/>
        <v>7955.8600000000006</v>
      </c>
      <c r="O34" s="19">
        <f t="shared" si="11"/>
        <v>7695.8600000000006</v>
      </c>
      <c r="P34" s="19">
        <f t="shared" si="11"/>
        <v>7475.8600000000006</v>
      </c>
      <c r="Q34" s="19">
        <f t="shared" si="11"/>
        <v>3755.8600000000006</v>
      </c>
      <c r="R34" s="19">
        <f t="shared" si="11"/>
        <v>3525.8600000000006</v>
      </c>
      <c r="S34" s="19">
        <f t="shared" si="11"/>
        <v>3305.8600000000006</v>
      </c>
      <c r="T34" s="19">
        <f t="shared" si="11"/>
        <v>9310.86</v>
      </c>
      <c r="U34" s="19">
        <f t="shared" si="11"/>
        <v>9050.86</v>
      </c>
      <c r="V34" s="19">
        <f t="shared" si="11"/>
        <v>8730.86</v>
      </c>
      <c r="W34" s="19">
        <f t="shared" si="11"/>
        <v>8510.86</v>
      </c>
      <c r="X34" s="19">
        <f t="shared" si="11"/>
        <v>8290.86</v>
      </c>
      <c r="Y34" s="19">
        <f t="shared" si="11"/>
        <v>5670.8600000000006</v>
      </c>
      <c r="Z34" s="12"/>
    </row>
    <row r="35" spans="1:26" x14ac:dyDescent="0.25">
      <c r="F35" s="2" t="s">
        <v>43</v>
      </c>
    </row>
  </sheetData>
  <phoneticPr fontId="4" type="noConversion"/>
  <pageMargins left="0.7" right="0.7" top="0.75" bottom="0.75" header="0.3" footer="0.3"/>
  <pageSetup scale="40" fitToHeight="0" orientation="landscape" r:id="rId1"/>
  <ignoredErrors>
    <ignoredError sqref="G12:R1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Budget - 18 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</dc:creator>
  <cp:lastModifiedBy>QueensGrant</cp:lastModifiedBy>
  <cp:lastPrinted>2020-05-26T15:33:13Z</cp:lastPrinted>
  <dcterms:created xsi:type="dcterms:W3CDTF">2020-05-18T13:41:23Z</dcterms:created>
  <dcterms:modified xsi:type="dcterms:W3CDTF">2020-09-10T17:46:48Z</dcterms:modified>
</cp:coreProperties>
</file>